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315" windowHeight="4905"/>
  </bookViews>
  <sheets>
    <sheet name="Inputs" sheetId="1" r:id="rId1"/>
    <sheet name="Results" sheetId="2" r:id="rId2"/>
  </sheets>
  <calcPr calcId="125725"/>
</workbook>
</file>

<file path=xl/calcChain.xml><?xml version="1.0" encoding="utf-8"?>
<calcChain xmlns="http://schemas.openxmlformats.org/spreadsheetml/2006/main">
  <c r="B16" i="2"/>
  <c r="B17"/>
  <c r="B18"/>
  <c r="B5"/>
  <c r="B10"/>
  <c r="B11"/>
  <c r="B71" i="1"/>
  <c r="J22"/>
  <c r="B28"/>
  <c r="C28"/>
  <c r="D28"/>
  <c r="E28"/>
  <c r="F28"/>
  <c r="G28"/>
  <c r="H28"/>
  <c r="I28"/>
  <c r="J28"/>
  <c r="B29"/>
  <c r="B62"/>
  <c r="B82"/>
  <c r="B81"/>
  <c r="C82"/>
  <c r="C81"/>
  <c r="D82"/>
  <c r="D81"/>
  <c r="E82"/>
  <c r="E81"/>
  <c r="F82"/>
  <c r="F81"/>
  <c r="G82"/>
  <c r="G81"/>
  <c r="H82"/>
  <c r="H81"/>
  <c r="I82"/>
  <c r="I81"/>
  <c r="B86"/>
  <c r="B6" i="2"/>
  <c r="B7"/>
  <c r="B85" i="1"/>
  <c r="B88"/>
</calcChain>
</file>

<file path=xl/sharedStrings.xml><?xml version="1.0" encoding="utf-8"?>
<sst xmlns="http://schemas.openxmlformats.org/spreadsheetml/2006/main" count="120" uniqueCount="106">
  <si>
    <t>Break-Even &amp; Contribution Analyser</t>
  </si>
  <si>
    <t xml:space="preserve">This is a tool to help you analyse your store and operations. Remember, it does not </t>
  </si>
  <si>
    <t>have to be 100% accurate. A reasonable approximation will do as long as it helps</t>
  </si>
  <si>
    <t>you make sensible decisions.</t>
  </si>
  <si>
    <t>contribution or required prices, costs, etc.</t>
  </si>
  <si>
    <t>Inputs</t>
  </si>
  <si>
    <t>Products:</t>
  </si>
  <si>
    <t>Other 1</t>
  </si>
  <si>
    <t>Other 2</t>
  </si>
  <si>
    <t>TOTAL</t>
  </si>
  <si>
    <t>Annual sales</t>
  </si>
  <si>
    <t>Input the gross margin on each product line. Input as cents in the dollar e.g. 30% margin is 0.30</t>
  </si>
  <si>
    <t>Gross Margin</t>
  </si>
  <si>
    <t>Sales Percentage</t>
  </si>
  <si>
    <t>Check:</t>
  </si>
  <si>
    <t>Sales Commissions:</t>
  </si>
  <si>
    <t>Threshhold</t>
  </si>
  <si>
    <t>Sales must exceed this amount before commission is paid.</t>
  </si>
  <si>
    <t>Commission</t>
  </si>
  <si>
    <t>Commission Percentage paid</t>
  </si>
  <si>
    <t>Fixed Costs Per Annum for the Store</t>
  </si>
  <si>
    <t>Salaries - Office</t>
  </si>
  <si>
    <t>Salaries - Sales</t>
  </si>
  <si>
    <t>Salaries - Warehouse</t>
  </si>
  <si>
    <t>Salary On-Costs</t>
  </si>
  <si>
    <t>Superannuation, holiday loading, long service leave, workers' compensation, etc</t>
  </si>
  <si>
    <t>Salary - Other</t>
  </si>
  <si>
    <t>Casual Labour</t>
  </si>
  <si>
    <t>Rent</t>
  </si>
  <si>
    <t>Interest</t>
  </si>
  <si>
    <t>Bank Charges</t>
  </si>
  <si>
    <t>Merchant and account keeping fees, etc</t>
  </si>
  <si>
    <t>Depreciation</t>
  </si>
  <si>
    <t>Insurance</t>
  </si>
  <si>
    <t>Advertising</t>
  </si>
  <si>
    <t>Accounting Fees</t>
  </si>
  <si>
    <t>Vehicle Running</t>
  </si>
  <si>
    <t>Bad Debts</t>
  </si>
  <si>
    <t>Repairs, Maintenance</t>
  </si>
  <si>
    <t>Utilities</t>
  </si>
  <si>
    <t>Electricity, water, phone, council rates</t>
  </si>
  <si>
    <t>Govt Charges</t>
  </si>
  <si>
    <t>Charges, fees, etc.</t>
  </si>
  <si>
    <t>Materials</t>
  </si>
  <si>
    <t>Materials consumed such as stationery, etc</t>
  </si>
  <si>
    <t>Other 3</t>
  </si>
  <si>
    <t>Other 4</t>
  </si>
  <si>
    <t>Other 5</t>
  </si>
  <si>
    <t>Other 6</t>
  </si>
  <si>
    <t>_________</t>
  </si>
  <si>
    <t>TOTAL FIXED</t>
  </si>
  <si>
    <t>Weeks Open</t>
  </si>
  <si>
    <t>How many weeks per year is the store open?</t>
  </si>
  <si>
    <t>Days Open</t>
  </si>
  <si>
    <t>How many days per week is the store open?</t>
  </si>
  <si>
    <t>Public Holidays</t>
  </si>
  <si>
    <t>Holidays not in the weeks business is closed.</t>
  </si>
  <si>
    <t>Average Service</t>
  </si>
  <si>
    <t xml:space="preserve">    Charge</t>
  </si>
  <si>
    <t>Average dollar charge for services e.g. $85</t>
  </si>
  <si>
    <t>Max Services</t>
  </si>
  <si>
    <t>After that, you will need more workers and/or equipment</t>
  </si>
  <si>
    <t>Sales</t>
  </si>
  <si>
    <t>Remember, these are per dollar of sales.</t>
  </si>
  <si>
    <t>Dollar Sales</t>
  </si>
  <si>
    <t>Variable Costs</t>
  </si>
  <si>
    <t>Weighted Average</t>
  </si>
  <si>
    <t>Average Commission</t>
  </si>
  <si>
    <t>Break Even</t>
  </si>
  <si>
    <t>You need this amount of sales per annum to break-even</t>
  </si>
  <si>
    <t>Weekly</t>
  </si>
  <si>
    <t>You need this amount of sales per week to break even</t>
  </si>
  <si>
    <t>Daily</t>
  </si>
  <si>
    <t>You need this amount of sales per day to break even</t>
  </si>
  <si>
    <t>To Actual</t>
  </si>
  <si>
    <t>Amount annual sales are above (or below) break even</t>
  </si>
  <si>
    <t>Profit (Loss)</t>
  </si>
  <si>
    <t>Annual Profit (or Loss) before tax on current sales figures.</t>
  </si>
  <si>
    <t>Profit Target</t>
  </si>
  <si>
    <t>List the Annual Profit you would want to make each year.</t>
  </si>
  <si>
    <t>Annual Sales</t>
  </si>
  <si>
    <t>You need this amount per annum to achieve your profit target</t>
  </si>
  <si>
    <t>Weekly Sales</t>
  </si>
  <si>
    <t>You need this amount per week to achieve your profit target</t>
  </si>
  <si>
    <t>Daily Sales</t>
  </si>
  <si>
    <t>You need this amount per day to achieve your profit target</t>
  </si>
  <si>
    <t>Product 1</t>
  </si>
  <si>
    <t>Product 2</t>
  </si>
  <si>
    <t>Product 3</t>
  </si>
  <si>
    <t>Product 4</t>
  </si>
  <si>
    <t>Product 5</t>
  </si>
  <si>
    <t xml:space="preserve">There are dummy numbers in the cells now. </t>
  </si>
  <si>
    <t>Just input the required numbers in the yellow cells and the spreadsheet will calculate the break-even or the</t>
  </si>
  <si>
    <t>Input the percentage of total sales represented by each product line or leave it to the model.</t>
  </si>
  <si>
    <t xml:space="preserve"> Service</t>
  </si>
  <si>
    <t>How many services (e.g. installations) could be reasonably done in a week.</t>
  </si>
  <si>
    <t>Change the Product Headings to suit your business.</t>
  </si>
  <si>
    <t>Contribution Margin</t>
  </si>
  <si>
    <t>Results</t>
  </si>
  <si>
    <t>Annual</t>
  </si>
  <si>
    <t>The Service cell (G21) is if some personal service is provided e.g. repair work or installation or whatever.</t>
  </si>
  <si>
    <t>Below is the worksheet. To see the results, go to the Results sheet (see tab at bottom of this screen).</t>
  </si>
  <si>
    <t>For the results, go the Results sheet (see tab at the bottom of this screen).</t>
  </si>
  <si>
    <t>Input likely annual sales in dollars per product line  OR  put in percentage breakdown of sales in Row 22.</t>
  </si>
  <si>
    <t>If  you do not put in the sales by product line, estimate the total in Cell J22.</t>
  </si>
  <si>
    <r>
      <rPr>
        <sz val="12"/>
        <rFont val="Calibri"/>
        <family val="2"/>
      </rPr>
      <t xml:space="preserve">© </t>
    </r>
    <r>
      <rPr>
        <sz val="12"/>
        <rFont val="Arial"/>
        <family val="2"/>
      </rPr>
      <t>Copyright Graham Godbee, Pulse Consultants and Terris</t>
    </r>
  </si>
</sst>
</file>

<file path=xl/styles.xml><?xml version="1.0" encoding="utf-8"?>
<styleSheet xmlns="http://schemas.openxmlformats.org/spreadsheetml/2006/main">
  <numFmts count="7">
    <numFmt numFmtId="5" formatCode="&quot;$&quot;#,##0;\-&quot;$&quot;#,##0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0.0%"/>
    <numFmt numFmtId="179" formatCode="#,##0_);\(#,##0\)"/>
    <numFmt numFmtId="184" formatCode="_(&quot;$&quot;* #,##0.00_);_(&quot;$&quot;* \(#,##0.00\);_(&quot;$&quot;* &quot;-&quot;??_);_(@_)"/>
  </numFmts>
  <fonts count="25">
    <font>
      <sz val="10"/>
      <name val="Arial"/>
    </font>
    <font>
      <sz val="10"/>
      <name val="Arial"/>
      <family val="2"/>
    </font>
    <font>
      <b/>
      <sz val="18"/>
      <color indexed="12"/>
      <name val="Arial"/>
      <family val="2"/>
    </font>
    <font>
      <b/>
      <sz val="20"/>
      <color indexed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1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indexed="10"/>
      <name val="Arial"/>
      <family val="2"/>
    </font>
    <font>
      <sz val="7"/>
      <name val="Small Fonts"/>
      <family val="2"/>
    </font>
    <font>
      <sz val="12"/>
      <color indexed="1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rgb="FF052C79"/>
      <name val="Arial"/>
      <family val="2"/>
    </font>
    <font>
      <b/>
      <sz val="24"/>
      <color rgb="FF052C79"/>
      <name val="Times New Roman"/>
      <family val="1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84" fontId="1" fillId="0" borderId="0" applyFont="0" applyFill="0" applyBorder="0" applyAlignment="0" applyProtection="0"/>
    <xf numFmtId="179" fontId="15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5" fontId="4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9" fontId="4" fillId="0" borderId="0" xfId="3" applyFont="1"/>
    <xf numFmtId="9" fontId="4" fillId="0" borderId="0" xfId="0" applyNumberFormat="1" applyFont="1"/>
    <xf numFmtId="0" fontId="7" fillId="0" borderId="0" xfId="0" applyFont="1" applyAlignment="1">
      <alignment horizontal="left"/>
    </xf>
    <xf numFmtId="166" fontId="4" fillId="0" borderId="0" xfId="1" applyNumberFormat="1" applyFont="1"/>
    <xf numFmtId="0" fontId="4" fillId="0" borderId="0" xfId="0" applyFont="1" applyAlignment="1">
      <alignment horizontal="left"/>
    </xf>
    <xf numFmtId="0" fontId="9" fillId="2" borderId="0" xfId="0" applyFont="1" applyFill="1"/>
    <xf numFmtId="164" fontId="10" fillId="0" borderId="0" xfId="0" applyNumberFormat="1" applyFont="1"/>
    <xf numFmtId="0" fontId="11" fillId="0" borderId="0" xfId="0" applyFont="1"/>
    <xf numFmtId="16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2" fillId="0" borderId="0" xfId="0" applyNumberFormat="1" applyFont="1"/>
    <xf numFmtId="167" fontId="4" fillId="0" borderId="0" xfId="3" applyNumberFormat="1" applyFont="1"/>
    <xf numFmtId="164" fontId="5" fillId="0" borderId="0" xfId="0" applyNumberFormat="1" applyFont="1"/>
    <xf numFmtId="0" fontId="10" fillId="0" borderId="0" xfId="0" applyFont="1"/>
    <xf numFmtId="0" fontId="14" fillId="2" borderId="0" xfId="0" applyFont="1" applyFill="1"/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164" fontId="12" fillId="3" borderId="0" xfId="0" applyNumberFormat="1" applyFont="1" applyFill="1" applyAlignment="1">
      <alignment horizontal="center"/>
    </xf>
    <xf numFmtId="9" fontId="4" fillId="3" borderId="0" xfId="3" applyFont="1" applyFill="1"/>
    <xf numFmtId="0" fontId="21" fillId="0" borderId="0" xfId="0" applyFont="1"/>
    <xf numFmtId="5" fontId="17" fillId="3" borderId="0" xfId="0" applyNumberFormat="1" applyFont="1" applyFill="1"/>
    <xf numFmtId="167" fontId="17" fillId="3" borderId="0" xfId="0" applyNumberFormat="1" applyFont="1" applyFill="1"/>
    <xf numFmtId="164" fontId="4" fillId="3" borderId="0" xfId="0" applyNumberFormat="1" applyFont="1" applyFill="1"/>
    <xf numFmtId="0" fontId="4" fillId="3" borderId="0" xfId="0" applyFont="1" applyFill="1"/>
    <xf numFmtId="164" fontId="22" fillId="0" borderId="0" xfId="0" applyNumberFormat="1" applyFont="1"/>
    <xf numFmtId="0" fontId="23" fillId="0" borderId="0" xfId="0" applyFont="1"/>
    <xf numFmtId="0" fontId="4" fillId="0" borderId="0" xfId="0" applyFont="1" applyFill="1"/>
  </cellXfs>
  <cellStyles count="4">
    <cellStyle name="Currency" xfId="1" builtinId="4"/>
    <cellStyle name="no dec" xfId="2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7"/>
  <sheetViews>
    <sheetView tabSelected="1" workbookViewId="0">
      <selection activeCell="A4" sqref="A4"/>
    </sheetView>
  </sheetViews>
  <sheetFormatPr defaultColWidth="8.140625" defaultRowHeight="12.75"/>
  <cols>
    <col min="1" max="1" width="23.7109375" customWidth="1"/>
    <col min="2" max="7" width="15.7109375" customWidth="1"/>
    <col min="8" max="9" width="11.7109375" customWidth="1"/>
    <col min="10" max="10" width="14.7109375" customWidth="1"/>
  </cols>
  <sheetData>
    <row r="1" spans="1:16" ht="26.25">
      <c r="B1" s="2" t="s">
        <v>0</v>
      </c>
      <c r="C1" s="1"/>
      <c r="D1" s="1"/>
    </row>
    <row r="2" spans="1:16" ht="26.25">
      <c r="B2" s="2"/>
      <c r="C2" s="1"/>
      <c r="D2" s="1"/>
    </row>
    <row r="4" spans="1:16" ht="15.75">
      <c r="A4" s="3" t="s">
        <v>105</v>
      </c>
    </row>
    <row r="5" spans="1:16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5">
      <c r="A9" s="29" t="s">
        <v>91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5">
      <c r="A10" s="29" t="s">
        <v>92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5">
      <c r="A11" s="15" t="s">
        <v>4</v>
      </c>
      <c r="B11" s="3"/>
      <c r="C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5">
      <c r="A12" s="3" t="s">
        <v>96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5">
      <c r="A13" s="1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5">
      <c r="A14" s="15" t="s">
        <v>102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5">
      <c r="A15" s="1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8">
      <c r="A17" s="5" t="s">
        <v>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5.75">
      <c r="A18" s="4" t="s">
        <v>6</v>
      </c>
      <c r="B18" s="28" t="s">
        <v>86</v>
      </c>
      <c r="C18" s="28" t="s">
        <v>87</v>
      </c>
      <c r="D18" s="28" t="s">
        <v>88</v>
      </c>
      <c r="E18" s="28" t="s">
        <v>89</v>
      </c>
      <c r="F18" s="28" t="s">
        <v>90</v>
      </c>
      <c r="G18" s="28" t="s">
        <v>94</v>
      </c>
      <c r="H18" s="7" t="s">
        <v>7</v>
      </c>
      <c r="I18" s="7" t="s">
        <v>8</v>
      </c>
      <c r="J18" s="20" t="s">
        <v>9</v>
      </c>
      <c r="K18" s="3"/>
      <c r="L18" s="3"/>
      <c r="M18" s="3"/>
      <c r="N18" s="3"/>
      <c r="O18" s="3"/>
      <c r="P18" s="3"/>
    </row>
    <row r="19" spans="1:16" ht="15.75">
      <c r="A19" s="6" t="s">
        <v>103</v>
      </c>
      <c r="B19" s="7"/>
      <c r="C19" s="7"/>
      <c r="D19" s="7"/>
      <c r="E19" s="7"/>
      <c r="F19" s="7"/>
      <c r="G19" s="7"/>
      <c r="H19" s="7"/>
      <c r="I19" s="7"/>
      <c r="J19" s="20"/>
      <c r="K19" s="3"/>
      <c r="L19" s="3"/>
      <c r="M19" s="3"/>
      <c r="N19" s="3"/>
      <c r="O19" s="3"/>
      <c r="P19" s="3"/>
    </row>
    <row r="20" spans="1:16" ht="15.75">
      <c r="A20" s="6" t="s">
        <v>100</v>
      </c>
      <c r="B20" s="7"/>
      <c r="C20" s="7"/>
      <c r="D20" s="7"/>
      <c r="E20" s="7"/>
      <c r="F20" s="7"/>
      <c r="G20" s="7"/>
      <c r="H20" s="7"/>
      <c r="I20" s="7"/>
      <c r="J20" s="20"/>
      <c r="K20" s="3"/>
      <c r="L20" s="3"/>
      <c r="M20" s="3"/>
      <c r="N20" s="3"/>
      <c r="O20" s="3"/>
      <c r="P20" s="3"/>
    </row>
    <row r="21" spans="1:16" ht="15.75">
      <c r="A21" s="6" t="s">
        <v>104</v>
      </c>
      <c r="B21" s="7"/>
      <c r="C21" s="7"/>
      <c r="D21" s="7"/>
      <c r="E21" s="7"/>
      <c r="F21" s="7"/>
      <c r="G21" s="7"/>
      <c r="H21" s="7"/>
      <c r="I21" s="7"/>
      <c r="J21" s="3"/>
      <c r="K21" s="3"/>
      <c r="L21" s="3"/>
      <c r="M21" s="3"/>
      <c r="N21" s="3"/>
      <c r="O21" s="3"/>
      <c r="P21" s="3"/>
    </row>
    <row r="22" spans="1:16" ht="15">
      <c r="A22" s="18" t="s">
        <v>10</v>
      </c>
      <c r="B22" s="30">
        <v>450000</v>
      </c>
      <c r="C22" s="30">
        <v>280000</v>
      </c>
      <c r="D22" s="30">
        <v>145000</v>
      </c>
      <c r="E22" s="30">
        <v>48500</v>
      </c>
      <c r="F22" s="30">
        <v>25000</v>
      </c>
      <c r="G22" s="30">
        <v>50000</v>
      </c>
      <c r="H22" s="19"/>
      <c r="I22" s="19"/>
      <c r="J22" s="21">
        <f>SUM(B22:I22)</f>
        <v>998500</v>
      </c>
      <c r="K22" s="3"/>
      <c r="L22" s="3"/>
      <c r="M22" s="3"/>
      <c r="N22" s="3"/>
      <c r="O22" s="3"/>
      <c r="P22" s="3"/>
    </row>
    <row r="23" spans="1:16" ht="15.75">
      <c r="A23" s="4"/>
      <c r="C23" s="19"/>
      <c r="D23" s="19"/>
      <c r="E23" s="19"/>
      <c r="F23" s="19"/>
      <c r="G23" s="19"/>
      <c r="H23" s="19"/>
      <c r="I23" s="19"/>
      <c r="J23" s="3"/>
      <c r="K23" s="3"/>
      <c r="L23" s="3"/>
      <c r="M23" s="3"/>
      <c r="N23" s="3"/>
      <c r="O23" s="3"/>
      <c r="P23" s="3"/>
    </row>
    <row r="24" spans="1:16" ht="15.75">
      <c r="A24" s="6" t="s">
        <v>11</v>
      </c>
      <c r="B24" s="7"/>
      <c r="C24" s="7"/>
      <c r="D24" s="7"/>
      <c r="E24" s="7"/>
      <c r="F24" s="7"/>
      <c r="G24" s="7"/>
      <c r="H24" s="7"/>
      <c r="I24" s="7"/>
      <c r="J24" s="3"/>
      <c r="K24" s="3"/>
      <c r="L24" s="3"/>
      <c r="M24" s="3"/>
      <c r="N24" s="3"/>
      <c r="O24" s="3"/>
      <c r="P24" s="3"/>
    </row>
    <row r="25" spans="1:16" ht="15">
      <c r="A25" s="18" t="s">
        <v>12</v>
      </c>
      <c r="B25" s="31">
        <v>0.3</v>
      </c>
      <c r="C25" s="31">
        <v>0.25</v>
      </c>
      <c r="D25" s="31">
        <v>0.18</v>
      </c>
      <c r="E25" s="31">
        <v>0.3</v>
      </c>
      <c r="F25" s="31">
        <v>0.35</v>
      </c>
      <c r="G25" s="31">
        <v>0.65</v>
      </c>
      <c r="H25" s="11"/>
      <c r="I25" s="11"/>
      <c r="J25" s="3"/>
      <c r="K25" s="3"/>
      <c r="L25" s="3"/>
      <c r="M25" s="3"/>
      <c r="N25" s="3"/>
      <c r="O25" s="3"/>
      <c r="P25" s="3"/>
    </row>
    <row r="26" spans="1:16" ht="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5">
      <c r="A27" s="32" t="s">
        <v>93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">
      <c r="A28" s="18" t="s">
        <v>13</v>
      </c>
      <c r="B28" s="11">
        <f t="shared" ref="B28:I28" si="0">+B22/$J$22</f>
        <v>0.45067601402103152</v>
      </c>
      <c r="C28" s="11">
        <f t="shared" si="0"/>
        <v>0.28042063094641961</v>
      </c>
      <c r="D28" s="11">
        <f t="shared" si="0"/>
        <v>0.14521782674011016</v>
      </c>
      <c r="E28" s="11">
        <f t="shared" si="0"/>
        <v>4.8572859288933401E-2</v>
      </c>
      <c r="F28" s="11">
        <f t="shared" si="0"/>
        <v>2.5037556334501752E-2</v>
      </c>
      <c r="G28" s="11">
        <f t="shared" si="0"/>
        <v>5.0075112669003503E-2</v>
      </c>
      <c r="H28" s="11">
        <f t="shared" si="0"/>
        <v>0</v>
      </c>
      <c r="I28" s="11">
        <f t="shared" si="0"/>
        <v>0</v>
      </c>
      <c r="J28" s="12">
        <f>SUM(B28:I28)</f>
        <v>1</v>
      </c>
      <c r="K28" s="3"/>
      <c r="L28" s="3"/>
      <c r="M28" s="3"/>
      <c r="N28" s="3"/>
      <c r="O28" s="3"/>
      <c r="P28" s="3"/>
    </row>
    <row r="29" spans="1:16" ht="15.75">
      <c r="A29" s="3" t="s">
        <v>14</v>
      </c>
      <c r="B29" s="24" t="str">
        <f>IF(J28=1,"OK","Percentages do NOT add up to 100%")</f>
        <v>OK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.75">
      <c r="A30" s="3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5.75">
      <c r="A31" s="26" t="s">
        <v>15</v>
      </c>
      <c r="B31" s="2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5">
      <c r="A32" s="26" t="s">
        <v>16</v>
      </c>
      <c r="B32" s="33">
        <v>300000</v>
      </c>
      <c r="C32" s="27" t="s">
        <v>17</v>
      </c>
      <c r="D32" s="27"/>
      <c r="E32" s="27"/>
      <c r="F32" s="27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5">
      <c r="A33" s="26" t="s">
        <v>18</v>
      </c>
      <c r="B33" s="34">
        <v>0.05</v>
      </c>
      <c r="C33" s="27" t="s">
        <v>19</v>
      </c>
      <c r="D33" s="27"/>
      <c r="E33" s="27"/>
      <c r="F33" s="27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5.75">
      <c r="A34" s="3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5.75">
      <c r="A35" s="4" t="s">
        <v>20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">
      <c r="A36" s="18" t="s">
        <v>21</v>
      </c>
      <c r="B36" s="35">
        <v>95000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5">
      <c r="A37" s="18" t="s">
        <v>22</v>
      </c>
      <c r="B37" s="35">
        <v>60000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5">
      <c r="A38" s="18" t="s">
        <v>23</v>
      </c>
      <c r="B38" s="35">
        <v>65000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5">
      <c r="A39" s="18" t="s">
        <v>24</v>
      </c>
      <c r="B39" s="35">
        <v>40000</v>
      </c>
      <c r="C39" s="6" t="s">
        <v>25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">
      <c r="A40" s="18" t="s">
        <v>26</v>
      </c>
      <c r="B40" s="35">
        <v>45000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">
      <c r="A41" s="18" t="s">
        <v>27</v>
      </c>
      <c r="B41" s="35">
        <v>15000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">
      <c r="A42" s="18" t="s">
        <v>28</v>
      </c>
      <c r="B42" s="35">
        <v>45000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5">
      <c r="A43" s="18" t="s">
        <v>29</v>
      </c>
      <c r="B43" s="35">
        <v>450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5">
      <c r="A44" s="18" t="s">
        <v>30</v>
      </c>
      <c r="B44" s="35">
        <v>4500</v>
      </c>
      <c r="C44" s="6" t="s">
        <v>31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5">
      <c r="A45" s="18" t="s">
        <v>32</v>
      </c>
      <c r="B45" s="35">
        <v>5800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5">
      <c r="A46" s="18" t="s">
        <v>33</v>
      </c>
      <c r="B46" s="35">
        <v>1800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5">
      <c r="A47" s="18" t="s">
        <v>34</v>
      </c>
      <c r="B47" s="35">
        <v>6500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5">
      <c r="A48" s="18" t="s">
        <v>35</v>
      </c>
      <c r="B48" s="35">
        <v>1800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5">
      <c r="A49" s="18" t="s">
        <v>36</v>
      </c>
      <c r="B49" s="35">
        <v>9400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5">
      <c r="A50" s="18" t="s">
        <v>37</v>
      </c>
      <c r="B50" s="35">
        <v>2350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5">
      <c r="A51" s="18" t="s">
        <v>38</v>
      </c>
      <c r="B51" s="35">
        <v>6400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5">
      <c r="A52" s="18" t="s">
        <v>39</v>
      </c>
      <c r="B52" s="35">
        <v>3200</v>
      </c>
      <c r="C52" s="13" t="s">
        <v>40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5">
      <c r="A53" s="18" t="s">
        <v>41</v>
      </c>
      <c r="B53" s="35">
        <v>3200</v>
      </c>
      <c r="C53" s="6" t="s">
        <v>42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5">
      <c r="A54" s="18" t="s">
        <v>43</v>
      </c>
      <c r="B54" s="35">
        <v>4900</v>
      </c>
      <c r="C54" s="6" t="s">
        <v>44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5">
      <c r="A55" s="18" t="s">
        <v>7</v>
      </c>
      <c r="B55" s="35">
        <v>4200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5">
      <c r="A56" s="18" t="s">
        <v>8</v>
      </c>
      <c r="B56" s="35">
        <v>300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5">
      <c r="A57" s="18" t="s">
        <v>45</v>
      </c>
      <c r="B57" s="35">
        <v>1200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5">
      <c r="A58" s="18" t="s">
        <v>46</v>
      </c>
      <c r="B58" s="3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5">
      <c r="A59" s="18" t="s">
        <v>47</v>
      </c>
      <c r="B59" s="3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5">
      <c r="A60" s="18" t="s">
        <v>48</v>
      </c>
      <c r="B60" s="3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5">
      <c r="A61" s="3"/>
      <c r="B61" s="10" t="s">
        <v>49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5.75">
      <c r="A62" s="4" t="s">
        <v>50</v>
      </c>
      <c r="B62" s="9">
        <f>SUM(B36:B60)</f>
        <v>421000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5">
      <c r="A64" s="3" t="s">
        <v>51</v>
      </c>
      <c r="B64" s="36">
        <v>50</v>
      </c>
      <c r="C64" s="6" t="s">
        <v>52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>
      <c r="A65" s="3" t="s">
        <v>53</v>
      </c>
      <c r="B65" s="36">
        <v>5</v>
      </c>
      <c r="C65" s="6" t="s">
        <v>54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>
      <c r="A66" s="3" t="s">
        <v>55</v>
      </c>
      <c r="B66" s="36">
        <v>6</v>
      </c>
      <c r="C66" s="13" t="s">
        <v>56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>
      <c r="A67" s="3" t="s">
        <v>57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>
      <c r="A68" s="3" t="s">
        <v>58</v>
      </c>
      <c r="B68" s="14">
        <v>80</v>
      </c>
      <c r="C68" s="6" t="s">
        <v>59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>
      <c r="A69" s="3" t="s">
        <v>60</v>
      </c>
      <c r="B69" s="3">
        <v>70</v>
      </c>
      <c r="C69" s="32" t="s">
        <v>95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>
      <c r="A70" s="3"/>
      <c r="B70" s="3"/>
      <c r="C70" s="13" t="s">
        <v>61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.75">
      <c r="A71" s="3"/>
      <c r="B71" s="24" t="str">
        <f>IF(G22&gt;B68*B69*(B64-B66/7),"Service Sales too high for workers or price","OK")</f>
        <v>OK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>
      <c r="A73" s="15" t="s">
        <v>101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8">
      <c r="A75" s="5" t="s">
        <v>62</v>
      </c>
      <c r="B75" s="6" t="s">
        <v>63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.75">
      <c r="A77" s="4" t="s">
        <v>6</v>
      </c>
      <c r="B77" s="28" t="s">
        <v>86</v>
      </c>
      <c r="C77" s="28" t="s">
        <v>87</v>
      </c>
      <c r="D77" s="28" t="s">
        <v>88</v>
      </c>
      <c r="E77" s="28" t="s">
        <v>89</v>
      </c>
      <c r="F77" s="28" t="s">
        <v>90</v>
      </c>
      <c r="G77" s="28" t="s">
        <v>94</v>
      </c>
      <c r="H77" s="7" t="s">
        <v>7</v>
      </c>
      <c r="I77" s="7" t="s">
        <v>8</v>
      </c>
      <c r="J77" s="3"/>
      <c r="K77" s="3"/>
      <c r="L77" s="3"/>
      <c r="M77" s="3"/>
      <c r="N77" s="3"/>
      <c r="O77" s="3"/>
      <c r="P77" s="3"/>
    </row>
    <row r="78" spans="1:16" ht="6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">
      <c r="A79" s="3" t="s">
        <v>64</v>
      </c>
      <c r="B79" s="8">
        <v>1</v>
      </c>
      <c r="C79" s="8">
        <v>1</v>
      </c>
      <c r="D79" s="8">
        <v>1</v>
      </c>
      <c r="E79" s="8">
        <v>1</v>
      </c>
      <c r="F79" s="8">
        <v>1</v>
      </c>
      <c r="G79" s="8">
        <v>1</v>
      </c>
      <c r="H79" s="8">
        <v>1</v>
      </c>
      <c r="I79" s="8">
        <v>1</v>
      </c>
      <c r="J79" s="3"/>
      <c r="K79" s="3"/>
      <c r="L79" s="3"/>
      <c r="M79" s="3"/>
      <c r="N79" s="3"/>
      <c r="O79" s="3"/>
      <c r="P79" s="3"/>
    </row>
    <row r="80" spans="1:16" ht="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">
      <c r="A81" s="3" t="s">
        <v>65</v>
      </c>
      <c r="B81" s="8">
        <f t="shared" ref="B81:I81" si="1">B79-B82</f>
        <v>0.7</v>
      </c>
      <c r="C81" s="8">
        <f t="shared" si="1"/>
        <v>0.75</v>
      </c>
      <c r="D81" s="8">
        <f t="shared" si="1"/>
        <v>0.82000000000000006</v>
      </c>
      <c r="E81" s="8">
        <f t="shared" si="1"/>
        <v>0.7</v>
      </c>
      <c r="F81" s="8">
        <f t="shared" si="1"/>
        <v>0.65</v>
      </c>
      <c r="G81" s="8">
        <f t="shared" si="1"/>
        <v>0.35</v>
      </c>
      <c r="H81" s="8">
        <f t="shared" si="1"/>
        <v>1</v>
      </c>
      <c r="I81" s="8">
        <f t="shared" si="1"/>
        <v>1</v>
      </c>
      <c r="J81" s="3"/>
      <c r="K81" s="3"/>
      <c r="L81" s="3"/>
      <c r="M81" s="3"/>
      <c r="N81" s="3"/>
      <c r="O81" s="3"/>
      <c r="P81" s="3"/>
    </row>
    <row r="82" spans="1:16" ht="15">
      <c r="A82" s="3" t="s">
        <v>12</v>
      </c>
      <c r="B82" s="8">
        <f t="shared" ref="B82:I82" si="2">B25</f>
        <v>0.3</v>
      </c>
      <c r="C82" s="8">
        <f t="shared" si="2"/>
        <v>0.25</v>
      </c>
      <c r="D82" s="8">
        <f t="shared" si="2"/>
        <v>0.18</v>
      </c>
      <c r="E82" s="8">
        <f t="shared" si="2"/>
        <v>0.3</v>
      </c>
      <c r="F82" s="8">
        <f t="shared" si="2"/>
        <v>0.35</v>
      </c>
      <c r="G82" s="8">
        <f t="shared" si="2"/>
        <v>0.65</v>
      </c>
      <c r="H82" s="8">
        <f t="shared" si="2"/>
        <v>0</v>
      </c>
      <c r="I82" s="8">
        <f t="shared" si="2"/>
        <v>0</v>
      </c>
      <c r="J82" s="3"/>
      <c r="K82" s="3"/>
      <c r="L82" s="3"/>
      <c r="M82" s="3"/>
      <c r="N82" s="3"/>
      <c r="O82" s="3"/>
      <c r="P82" s="3"/>
    </row>
    <row r="83" spans="1:16" ht="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>
      <c r="A84" s="3" t="s">
        <v>66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>
      <c r="A85" s="3" t="s">
        <v>65</v>
      </c>
      <c r="B85" s="22">
        <f>B81*B28+C81*C28+D81*D28+E81*E28+F81*F28+G81*G28+H81*H28+I81*I28</f>
        <v>0.71266900350525786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">
      <c r="A86" s="3" t="s">
        <v>67</v>
      </c>
      <c r="B86" s="22">
        <f>(J22-B32)*B33/J22</f>
        <v>3.4977466199298951E-2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>
      <c r="A87" s="15" t="s">
        <v>66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">
      <c r="A88" s="3" t="s">
        <v>97</v>
      </c>
      <c r="B88" s="22">
        <f>1-B85-B86</f>
        <v>0.25235353029544316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"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>
      <c r="B127" s="3"/>
      <c r="C127" s="3"/>
      <c r="D127" s="3"/>
      <c r="E127" s="3"/>
      <c r="F127" s="3"/>
    </row>
  </sheetData>
  <printOptions gridLines="1" gridLinesSet="0"/>
  <pageMargins left="0.35433070866141736" right="0.15748031496062992" top="0.98425196850393704" bottom="0.98425196850393704" header="0.5" footer="0.5"/>
  <pageSetup paperSize="9" orientation="landscape" horizontalDpi="300" verticalDpi="300" r:id="rId1"/>
  <headerFooter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5" sqref="B5"/>
    </sheetView>
  </sheetViews>
  <sheetFormatPr defaultRowHeight="12.75"/>
  <cols>
    <col min="1" max="1" width="22.7109375" customWidth="1"/>
    <col min="2" max="2" width="20.7109375" customWidth="1"/>
  </cols>
  <sheetData>
    <row r="1" spans="1:6" ht="30">
      <c r="B1" s="38" t="s">
        <v>98</v>
      </c>
    </row>
    <row r="4" spans="1:6" ht="20.25">
      <c r="A4" s="16" t="s">
        <v>68</v>
      </c>
      <c r="B4" s="3"/>
      <c r="C4" s="3"/>
      <c r="D4" s="3"/>
      <c r="E4" s="3"/>
      <c r="F4" s="3"/>
    </row>
    <row r="5" spans="1:6" ht="15.75">
      <c r="A5" s="39" t="s">
        <v>99</v>
      </c>
      <c r="B5" s="37">
        <f>Inputs!B62/Inputs!B88</f>
        <v>1668294.4736581009</v>
      </c>
      <c r="C5" s="6" t="s">
        <v>69</v>
      </c>
      <c r="D5" s="3"/>
      <c r="E5" s="3"/>
      <c r="F5" s="3"/>
    </row>
    <row r="6" spans="1:6" ht="15.75">
      <c r="A6" s="3" t="s">
        <v>70</v>
      </c>
      <c r="B6" s="37">
        <f>B5/(Inputs!B64-Inputs!B66/7)</f>
        <v>33947.852661647397</v>
      </c>
      <c r="C6" s="6" t="s">
        <v>71</v>
      </c>
      <c r="D6" s="3"/>
      <c r="E6" s="3"/>
      <c r="F6" s="3"/>
    </row>
    <row r="7" spans="1:6" ht="15.75">
      <c r="A7" s="3" t="s">
        <v>72</v>
      </c>
      <c r="B7" s="37">
        <f>B6/Inputs!B65</f>
        <v>6789.5705323294796</v>
      </c>
      <c r="C7" s="6" t="s">
        <v>73</v>
      </c>
      <c r="D7" s="3"/>
      <c r="E7" s="3"/>
      <c r="F7" s="3"/>
    </row>
    <row r="8" spans="1:6" ht="15.75">
      <c r="A8" s="3"/>
      <c r="B8" s="17"/>
      <c r="C8" s="6"/>
      <c r="D8" s="3"/>
      <c r="E8" s="3"/>
      <c r="F8" s="3"/>
    </row>
    <row r="9" spans="1:6" ht="15">
      <c r="A9" s="3"/>
      <c r="B9" s="3"/>
      <c r="C9" s="6"/>
      <c r="D9" s="3"/>
      <c r="E9" s="3"/>
      <c r="F9" s="3"/>
    </row>
    <row r="10" spans="1:6" ht="15.75">
      <c r="A10" s="24" t="s">
        <v>74</v>
      </c>
      <c r="B10" s="23">
        <f>Inputs!J22-B5</f>
        <v>-669794.47365810093</v>
      </c>
      <c r="C10" s="6" t="s">
        <v>75</v>
      </c>
      <c r="D10" s="3"/>
      <c r="E10" s="3"/>
      <c r="F10" s="3"/>
    </row>
    <row r="11" spans="1:6" ht="15.75">
      <c r="A11" s="24" t="s">
        <v>76</v>
      </c>
      <c r="B11" s="23">
        <f>B10*Inputs!B88</f>
        <v>-169024.99999999997</v>
      </c>
      <c r="C11" s="6" t="s">
        <v>77</v>
      </c>
      <c r="D11" s="3"/>
      <c r="E11" s="3"/>
      <c r="F11" s="3"/>
    </row>
    <row r="12" spans="1:6" ht="15">
      <c r="A12" s="3"/>
      <c r="B12" s="3"/>
      <c r="C12" s="6"/>
      <c r="D12" s="3"/>
      <c r="E12" s="3"/>
      <c r="F12" s="3"/>
    </row>
    <row r="13" spans="1:6" ht="15">
      <c r="A13" s="3"/>
      <c r="B13" s="3"/>
      <c r="C13" s="6"/>
      <c r="D13" s="3"/>
      <c r="E13" s="3"/>
      <c r="F13" s="3"/>
    </row>
    <row r="14" spans="1:6" ht="15">
      <c r="A14" s="3"/>
      <c r="B14" s="3"/>
      <c r="C14" s="6"/>
      <c r="D14" s="3"/>
      <c r="E14" s="3"/>
      <c r="F14" s="3"/>
    </row>
    <row r="15" spans="1:6" ht="18">
      <c r="A15" s="25" t="s">
        <v>78</v>
      </c>
      <c r="B15" s="9">
        <v>100000</v>
      </c>
      <c r="C15" s="6" t="s">
        <v>79</v>
      </c>
      <c r="D15" s="3"/>
      <c r="E15" s="3"/>
      <c r="F15" s="3"/>
    </row>
    <row r="16" spans="1:6" ht="15">
      <c r="A16" s="3" t="s">
        <v>80</v>
      </c>
      <c r="B16" s="9">
        <f>(Inputs!B62+B15)/Inputs!B88</f>
        <v>2064563.9448357972</v>
      </c>
      <c r="C16" s="6" t="s">
        <v>81</v>
      </c>
      <c r="D16" s="3"/>
      <c r="E16" s="3"/>
      <c r="F16" s="3"/>
    </row>
    <row r="17" spans="1:6" ht="15">
      <c r="A17" s="3" t="s">
        <v>82</v>
      </c>
      <c r="B17" s="9">
        <f>B16/(Inputs!B64-Inputs!B66/7)</f>
        <v>42011.475621658661</v>
      </c>
      <c r="C17" s="6" t="s">
        <v>83</v>
      </c>
      <c r="D17" s="3"/>
      <c r="E17" s="3"/>
      <c r="F17" s="3"/>
    </row>
    <row r="18" spans="1:6" ht="15">
      <c r="A18" s="3" t="s">
        <v>84</v>
      </c>
      <c r="B18" s="9">
        <f>B17/Inputs!B65</f>
        <v>8402.2951243317329</v>
      </c>
      <c r="C18" s="6" t="s">
        <v>85</v>
      </c>
      <c r="D18" s="3"/>
      <c r="E18" s="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/>
      <c r="B20" s="3"/>
      <c r="C20" s="3"/>
      <c r="D20" s="3"/>
      <c r="E20" s="3"/>
      <c r="F20" s="3"/>
    </row>
    <row r="21" spans="1:6" ht="15">
      <c r="A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C</cp:lastModifiedBy>
  <dcterms:created xsi:type="dcterms:W3CDTF">2008-07-02T09:40:53Z</dcterms:created>
  <dcterms:modified xsi:type="dcterms:W3CDTF">2008-07-11T04:20:48Z</dcterms:modified>
</cp:coreProperties>
</file>